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al Analysis" sheetId="1" r:id="rId4"/>
    <sheet state="visible" name="IncomeExpenses" sheetId="2" r:id="rId5"/>
    <sheet state="visible" name="Pro Forma Calculator" sheetId="3" r:id="rId6"/>
  </sheets>
  <definedNames/>
  <calcPr/>
  <extLst>
    <ext uri="GoogleSheetsCustomDataVersion1">
      <go:sheetsCustomData xmlns:go="http://customooxmlschemas.google.com/" r:id="rId7" roundtripDataSignature="AMtx7miONrfja2LXSkPuuIJPZBiRVDONbA=="/>
    </ext>
  </extLst>
</workbook>
</file>

<file path=xl/sharedStrings.xml><?xml version="1.0" encoding="utf-8"?>
<sst xmlns="http://schemas.openxmlformats.org/spreadsheetml/2006/main" count="94" uniqueCount="80">
  <si>
    <t>LAUNDROMAT RESOURCE- LAUNDROMAT DEAL ANALYSIS</t>
  </si>
  <si>
    <t>Laundromat Address:</t>
  </si>
  <si>
    <t>Google Maps Link:</t>
  </si>
  <si>
    <t>Google Street View Link:</t>
  </si>
  <si>
    <t>Asking Price Calculation</t>
  </si>
  <si>
    <t>Practical Price Calculation</t>
  </si>
  <si>
    <t>Reach Price Calculation</t>
  </si>
  <si>
    <t>Multiplier (3, 3.5, 4, 4.5, 5)</t>
  </si>
  <si>
    <t>Acquisition Cost</t>
  </si>
  <si>
    <t>Estimated Down Payment</t>
  </si>
  <si>
    <t>Total Income</t>
  </si>
  <si>
    <t>Total Expenses (negative number)</t>
  </si>
  <si>
    <t>NOI</t>
  </si>
  <si>
    <t>Estimated Loan Payment (neg)</t>
  </si>
  <si>
    <t>Property Tax (if applicable)</t>
  </si>
  <si>
    <t>Lease (6% cap based on cost of property if purchasing property)</t>
  </si>
  <si>
    <t>Monthly Net Income</t>
  </si>
  <si>
    <t>Cost of Business (NOI xmultiplier) (neg)</t>
  </si>
  <si>
    <t>Cost of Property (price - cost of business)</t>
  </si>
  <si>
    <t>Total Money Down</t>
  </si>
  <si>
    <t>Monthly Cash Flow (business)</t>
  </si>
  <si>
    <t>Cash on Cash Return (of business over total loan)</t>
  </si>
  <si>
    <t>Monthly Cash Flow (property, if applicable)</t>
  </si>
  <si>
    <t>Cash on Cash Return (of business plus property over total loan)</t>
  </si>
  <si>
    <r>
      <rPr/>
      <t xml:space="preserve">Copyright © 2020 </t>
    </r>
    <r>
      <rPr>
        <color rgb="FF1155CC"/>
        <u/>
      </rPr>
      <t>LaundromatResource.com</t>
    </r>
  </si>
  <si>
    <t>[NAME OF COMPANY]</t>
  </si>
  <si>
    <t>[COMPANY ADDRESS]</t>
  </si>
  <si>
    <t>[PERIOD OF 12 MONTHS]</t>
  </si>
  <si>
    <t>INCOME</t>
  </si>
  <si>
    <t>Notes</t>
  </si>
  <si>
    <t>Laundry Receipts</t>
  </si>
  <si>
    <t>Market Receipts</t>
  </si>
  <si>
    <t>Vending Receipts</t>
  </si>
  <si>
    <t>Vendor Receipts</t>
  </si>
  <si>
    <t>Water Machine Receipts</t>
  </si>
  <si>
    <t>Other Income</t>
  </si>
  <si>
    <t>TOTAL INCOME</t>
  </si>
  <si>
    <t>EXPENSES</t>
  </si>
  <si>
    <t>Water</t>
  </si>
  <si>
    <t>Gas</t>
  </si>
  <si>
    <t>Electric</t>
  </si>
  <si>
    <t>Sewage</t>
  </si>
  <si>
    <t>Other Utilities</t>
  </si>
  <si>
    <t>Rent</t>
  </si>
  <si>
    <t>Common Area Maintenance</t>
  </si>
  <si>
    <t>Insurance</t>
  </si>
  <si>
    <t>Repairs &amp; Maintenance</t>
  </si>
  <si>
    <t>Salaries</t>
  </si>
  <si>
    <t>Taxes</t>
  </si>
  <si>
    <t>Telephone</t>
  </si>
  <si>
    <t>Internet</t>
  </si>
  <si>
    <t>Web Hosting</t>
  </si>
  <si>
    <t>Security/Alarm</t>
  </si>
  <si>
    <t>Supplies/purchases</t>
  </si>
  <si>
    <t>Property tax</t>
  </si>
  <si>
    <t>Business License</t>
  </si>
  <si>
    <t>Management</t>
  </si>
  <si>
    <t>Inventory (market/vending/etc.)</t>
  </si>
  <si>
    <t>Other Expenses</t>
  </si>
  <si>
    <t>Marketing &amp; Advertising</t>
  </si>
  <si>
    <t>Cap Ex (5%)</t>
  </si>
  <si>
    <t>TOTAL EXPENSES</t>
  </si>
  <si>
    <t>NET INCOME (before taxes)</t>
  </si>
  <si>
    <t>Laundromat Pro Forma Calculator</t>
  </si>
  <si>
    <t>Current Machine Performance</t>
  </si>
  <si>
    <t># of Machines</t>
  </si>
  <si>
    <t>Vend Price</t>
  </si>
  <si>
    <t>Turns per day</t>
  </si>
  <si>
    <t>Total per day</t>
  </si>
  <si>
    <t>Total per month(x30.4)</t>
  </si>
  <si>
    <t>Top Loaders</t>
  </si>
  <si>
    <t>20 lb</t>
  </si>
  <si>
    <t>30 lb</t>
  </si>
  <si>
    <t>40 lb</t>
  </si>
  <si>
    <t>60 lb</t>
  </si>
  <si>
    <t>80 lb</t>
  </si>
  <si>
    <t>Dryers</t>
  </si>
  <si>
    <t>Total</t>
  </si>
  <si>
    <t>Projected Machine Performance</t>
  </si>
  <si>
    <t>Copyright © 2020 LaundromatResource.com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</si>
</sst>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0.0"/>
      <color rgb="FF000000"/>
      <name val="Arial"/>
    </font>
    <font>
      <b/>
      <sz val="12.0"/>
      <color theme="1"/>
      <name val="Calibri"/>
    </font>
    <font>
      <color theme="1"/>
      <name val="Calibri"/>
    </font>
    <font/>
    <font>
      <b/>
      <color theme="1"/>
      <name val="Calibri"/>
    </font>
    <font>
      <u/>
      <color rgb="FF0000FF"/>
    </font>
    <font>
      <b/>
      <sz val="10.0"/>
      <color theme="1"/>
      <name val="Arial"/>
    </font>
    <font>
      <sz val="10.0"/>
      <color theme="1"/>
      <name val="Arial"/>
    </font>
    <font>
      <u/>
      <color rgb="FF1155CC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164" xfId="0" applyFont="1" applyNumberFormat="1"/>
    <xf borderId="1" fillId="0" fontId="2" numFmtId="0" xfId="0" applyBorder="1" applyFont="1"/>
    <xf borderId="1" fillId="0" fontId="2" numFmtId="164" xfId="0" applyBorder="1" applyFont="1" applyNumberFormat="1"/>
    <xf borderId="1" fillId="2" fontId="2" numFmtId="164" xfId="0" applyAlignment="1" applyBorder="1" applyFill="1" applyFont="1" applyNumberFormat="1">
      <alignment readingOrder="0"/>
    </xf>
    <xf borderId="1" fillId="3" fontId="2" numFmtId="164" xfId="0" applyBorder="1" applyFill="1" applyFont="1" applyNumberFormat="1"/>
    <xf borderId="0" fillId="2" fontId="3" numFmtId="0" xfId="0" applyAlignment="1" applyFont="1">
      <alignment readingOrder="0"/>
    </xf>
    <xf borderId="1" fillId="0" fontId="4" numFmtId="0" xfId="0" applyBorder="1" applyFont="1"/>
    <xf borderId="1" fillId="0" fontId="4" numFmtId="164" xfId="0" applyBorder="1" applyFont="1" applyNumberFormat="1"/>
    <xf borderId="0" fillId="0" fontId="4" numFmtId="0" xfId="0" applyFont="1"/>
    <xf borderId="1" fillId="2" fontId="2" numFmtId="0" xfId="0" applyAlignment="1" applyBorder="1" applyFont="1">
      <alignment readingOrder="0"/>
    </xf>
    <xf borderId="1" fillId="2" fontId="2" numFmtId="164" xfId="0" applyBorder="1" applyFont="1" applyNumberFormat="1"/>
    <xf borderId="1" fillId="2" fontId="2" numFmtId="0" xfId="0" applyBorder="1" applyFont="1"/>
    <xf borderId="1" fillId="0" fontId="2" numFmtId="0" xfId="0" applyAlignment="1" applyBorder="1" applyFont="1">
      <alignment shrinkToFit="0" wrapText="1"/>
    </xf>
    <xf borderId="1" fillId="0" fontId="3" numFmtId="164" xfId="0" applyBorder="1" applyFont="1" applyNumberFormat="1"/>
    <xf borderId="1" fillId="2" fontId="3" numFmtId="164" xfId="0" applyAlignment="1" applyBorder="1" applyFont="1" applyNumberFormat="1">
      <alignment readingOrder="0"/>
    </xf>
    <xf borderId="1" fillId="2" fontId="3" numFmtId="0" xfId="0" applyAlignment="1" applyBorder="1" applyFont="1">
      <alignment readingOrder="0"/>
    </xf>
    <xf borderId="1" fillId="0" fontId="4" numFmtId="10" xfId="0" applyBorder="1" applyFont="1" applyNumberFormat="1"/>
    <xf borderId="1" fillId="0" fontId="4" numFmtId="0" xfId="0" applyAlignment="1" applyBorder="1" applyFont="1">
      <alignment shrinkToFit="0" wrapText="1"/>
    </xf>
    <xf borderId="0" fillId="0" fontId="5" numFmtId="0" xfId="0" applyFont="1"/>
    <xf borderId="0" fillId="2" fontId="3" numFmtId="164" xfId="0" applyAlignment="1" applyFont="1" applyNumberFormat="1">
      <alignment readingOrder="0"/>
    </xf>
    <xf borderId="0" fillId="2" fontId="2" numFmtId="164" xfId="0" applyFont="1" applyNumberFormat="1"/>
    <xf borderId="0" fillId="3" fontId="2" numFmtId="164" xfId="0" applyFont="1" applyNumberFormat="1"/>
    <xf borderId="1" fillId="0" fontId="6" numFmtId="0" xfId="0" applyBorder="1" applyFont="1"/>
    <xf borderId="1" fillId="0" fontId="6" numFmtId="164" xfId="0" applyBorder="1" applyFont="1" applyNumberFormat="1"/>
    <xf borderId="1" fillId="2" fontId="7" numFmtId="3" xfId="0" applyBorder="1" applyFont="1" applyNumberFormat="1"/>
    <xf borderId="1" fillId="2" fontId="7" numFmtId="164" xfId="0" applyBorder="1" applyFont="1" applyNumberFormat="1"/>
    <xf borderId="1" fillId="2" fontId="7" numFmtId="0" xfId="0" applyBorder="1" applyFont="1"/>
    <xf borderId="1" fillId="0" fontId="7" numFmtId="164" xfId="0" applyBorder="1" applyFont="1" applyNumberFormat="1"/>
    <xf borderId="1" fillId="0" fontId="7" numFmtId="0" xfId="0" applyBorder="1" applyFont="1"/>
    <xf borderId="1" fillId="3" fontId="0" numFmtId="164" xfId="0" applyAlignment="1" applyBorder="1" applyFont="1" applyNumberFormat="1">
      <alignment horizontal="right"/>
    </xf>
    <xf borderId="1" fillId="0" fontId="7" numFmtId="3" xfId="0" applyBorder="1" applyFont="1" applyNumberFormat="1"/>
    <xf borderId="1" fillId="3" fontId="0" numFmtId="0" xfId="0" applyBorder="1" applyFont="1"/>
    <xf borderId="1" fillId="3" fontId="0" numFmtId="164" xfId="0" applyBorder="1" applyFont="1" applyNumberFormat="1"/>
    <xf borderId="0" fillId="0" fontId="7" numFmtId="0" xfId="0" applyFont="1"/>
    <xf borderId="0" fillId="0" fontId="7" numFmtId="164" xfId="0" applyFont="1" applyNumberFormat="1"/>
    <xf borderId="0" fillId="0" fontId="8" numFmtId="0" xfId="0" applyAlignment="1" applyFont="1">
      <alignment horizontal="left"/>
    </xf>
  </cellXfs>
  <cellStyles count="1">
    <cellStyle xfId="0" name="Normal" builtinId="0"/>
  </cellStyles>
  <dxfs count="1">
    <dxf>
      <font>
        <color rgb="FFC53929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laundromatresourc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laundromatresource.com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7.71"/>
    <col customWidth="1" min="2" max="2" width="29.71"/>
    <col customWidth="1" min="3" max="3" width="27.14"/>
    <col customWidth="1" min="4" max="4" width="23.43"/>
    <col customWidth="1" min="5" max="5" width="14.43"/>
    <col customWidth="1" min="6" max="6" width="23.14"/>
  </cols>
  <sheetData>
    <row r="1" ht="20.25" customHeight="1">
      <c r="A1" s="1" t="s">
        <v>0</v>
      </c>
      <c r="B1" s="2"/>
      <c r="C1" s="2"/>
      <c r="D1" s="2"/>
    </row>
    <row r="2" ht="15.75" customHeight="1">
      <c r="A2" s="2"/>
      <c r="B2" s="2"/>
      <c r="C2" s="2"/>
      <c r="D2" s="2"/>
    </row>
    <row r="3" ht="15.75" customHeight="1">
      <c r="A3" s="2" t="s">
        <v>1</v>
      </c>
    </row>
    <row r="4" ht="15.75" customHeight="1">
      <c r="A4" s="2" t="s">
        <v>2</v>
      </c>
      <c r="B4" s="3"/>
    </row>
    <row r="5" ht="15.75" customHeight="1">
      <c r="A5" s="2" t="s">
        <v>3</v>
      </c>
      <c r="B5" s="3"/>
    </row>
    <row r="6" ht="15.75" customHeight="1">
      <c r="B6" s="3"/>
    </row>
    <row r="7" ht="15.75" customHeight="1">
      <c r="A7" s="4"/>
      <c r="B7" s="5" t="s">
        <v>4</v>
      </c>
      <c r="C7" s="4" t="s">
        <v>5</v>
      </c>
      <c r="D7" s="4" t="s">
        <v>6</v>
      </c>
      <c r="F7" s="2" t="s">
        <v>7</v>
      </c>
    </row>
    <row r="8" ht="15.75" customHeight="1">
      <c r="A8" s="4" t="s">
        <v>8</v>
      </c>
      <c r="B8" s="6">
        <v>-135000.0</v>
      </c>
      <c r="C8" s="7">
        <f>B12*3.8*12</f>
        <v>127680</v>
      </c>
      <c r="D8" s="7">
        <f>B12*3*12</f>
        <v>100800</v>
      </c>
      <c r="F8" s="8">
        <v>4.0</v>
      </c>
    </row>
    <row r="9" ht="15.75" customHeight="1">
      <c r="A9" s="4" t="s">
        <v>9</v>
      </c>
      <c r="B9" s="5">
        <f>B8*0.3</f>
        <v>-40500</v>
      </c>
      <c r="C9" s="5">
        <f t="shared" ref="C9:D9" si="1">-C8*0.3</f>
        <v>-38304</v>
      </c>
      <c r="D9" s="5">
        <f t="shared" si="1"/>
        <v>-30240</v>
      </c>
    </row>
    <row r="10" ht="15.75" customHeight="1">
      <c r="A10" s="4" t="s">
        <v>10</v>
      </c>
      <c r="B10" s="7">
        <f>IncomeExpenses!B14</f>
        <v>10000</v>
      </c>
      <c r="C10" s="7">
        <f>IncomeExpenses!B14</f>
        <v>10000</v>
      </c>
      <c r="D10" s="7">
        <f>IncomeExpenses!B14</f>
        <v>10000</v>
      </c>
    </row>
    <row r="11" ht="15.75" customHeight="1">
      <c r="A11" s="4" t="s">
        <v>11</v>
      </c>
      <c r="B11" s="7">
        <f>IncomeExpenses!B42*-1</f>
        <v>-7200</v>
      </c>
      <c r="C11" s="7">
        <f>-IncomeExpenses!B42</f>
        <v>-7200</v>
      </c>
      <c r="D11" s="7">
        <f>-IncomeExpenses!B42</f>
        <v>-7200</v>
      </c>
    </row>
    <row r="12" ht="15.75" customHeight="1">
      <c r="A12" s="9" t="s">
        <v>12</v>
      </c>
      <c r="B12" s="10">
        <f t="shared" ref="B12:D12" si="2">sum(B10:B11)</f>
        <v>2800</v>
      </c>
      <c r="C12" s="10">
        <f t="shared" si="2"/>
        <v>2800</v>
      </c>
      <c r="D12" s="10">
        <f t="shared" si="2"/>
        <v>2800</v>
      </c>
      <c r="E12" s="11"/>
      <c r="F12" s="11"/>
    </row>
    <row r="13" ht="15.75" customHeight="1">
      <c r="A13" s="4" t="s">
        <v>13</v>
      </c>
      <c r="B13" s="6">
        <v>-1000.0</v>
      </c>
      <c r="C13" s="12">
        <v>-1000.0</v>
      </c>
      <c r="D13" s="12">
        <v>-1000.0</v>
      </c>
    </row>
    <row r="14" ht="15.75" customHeight="1">
      <c r="A14" s="4" t="s">
        <v>14</v>
      </c>
      <c r="B14" s="13"/>
      <c r="C14" s="14"/>
      <c r="D14" s="14"/>
    </row>
    <row r="15" ht="15.75" customHeight="1">
      <c r="A15" s="15" t="s">
        <v>15</v>
      </c>
      <c r="B15" s="5">
        <f t="shared" ref="B15:D15" si="3">B19/12*0.06</f>
        <v>0</v>
      </c>
      <c r="C15" s="5">
        <f t="shared" si="3"/>
        <v>0</v>
      </c>
      <c r="D15" s="5">
        <f t="shared" si="3"/>
        <v>0</v>
      </c>
    </row>
    <row r="16" ht="15.75" customHeight="1">
      <c r="A16" s="9" t="s">
        <v>16</v>
      </c>
      <c r="B16" s="10">
        <f t="shared" ref="B16:D16" si="4">sum(B12:B13)</f>
        <v>1800</v>
      </c>
      <c r="C16" s="10">
        <f t="shared" si="4"/>
        <v>1800</v>
      </c>
      <c r="D16" s="10">
        <f t="shared" si="4"/>
        <v>1800</v>
      </c>
      <c r="E16" s="11"/>
      <c r="F16" s="11"/>
    </row>
    <row r="17" ht="15.75" customHeight="1">
      <c r="A17" s="4"/>
      <c r="B17" s="5"/>
      <c r="C17" s="4"/>
      <c r="D17" s="4"/>
    </row>
    <row r="18" ht="15.75" customHeight="1">
      <c r="A18" s="4" t="s">
        <v>17</v>
      </c>
      <c r="B18" s="5">
        <f>-B12*F8*12</f>
        <v>-134400</v>
      </c>
      <c r="C18" s="5">
        <f>-C12*F8*12</f>
        <v>-134400</v>
      </c>
      <c r="D18" s="5">
        <f>-D12*F8*12</f>
        <v>-134400</v>
      </c>
    </row>
    <row r="19" ht="15.75" customHeight="1">
      <c r="A19" s="4" t="s">
        <v>18</v>
      </c>
      <c r="B19" s="16"/>
      <c r="C19" s="16"/>
      <c r="D19" s="16"/>
    </row>
    <row r="20" ht="15.75" customHeight="1">
      <c r="A20" s="4"/>
      <c r="B20" s="5"/>
      <c r="C20" s="4"/>
      <c r="D20" s="4"/>
    </row>
    <row r="21" ht="15.75" customHeight="1">
      <c r="A21" s="4" t="s">
        <v>19</v>
      </c>
      <c r="B21" s="17">
        <v>40500.0</v>
      </c>
      <c r="C21" s="18">
        <v>35000.0</v>
      </c>
      <c r="D21" s="18">
        <v>30000.0</v>
      </c>
    </row>
    <row r="22" ht="15.75" customHeight="1">
      <c r="A22" s="9" t="s">
        <v>20</v>
      </c>
      <c r="B22" s="10">
        <f t="shared" ref="B22:D22" si="5">B16</f>
        <v>1800</v>
      </c>
      <c r="C22" s="10">
        <f t="shared" si="5"/>
        <v>1800</v>
      </c>
      <c r="D22" s="10">
        <f t="shared" si="5"/>
        <v>1800</v>
      </c>
      <c r="E22" s="11"/>
      <c r="F22" s="11"/>
    </row>
    <row r="23" ht="15.75" customHeight="1">
      <c r="A23" s="9" t="s">
        <v>21</v>
      </c>
      <c r="B23" s="19">
        <f t="shared" ref="B23:D23" si="6">B22*12/B21</f>
        <v>0.5333333333</v>
      </c>
      <c r="C23" s="19">
        <f t="shared" si="6"/>
        <v>0.6171428571</v>
      </c>
      <c r="D23" s="19">
        <f t="shared" si="6"/>
        <v>0.72</v>
      </c>
      <c r="E23" s="11"/>
      <c r="F23" s="11"/>
    </row>
    <row r="24" ht="15.75" customHeight="1">
      <c r="A24" s="9" t="s">
        <v>22</v>
      </c>
      <c r="B24" s="10">
        <f t="shared" ref="B24:D24" si="7">B15-(B15*0.05)</f>
        <v>0</v>
      </c>
      <c r="C24" s="10">
        <f t="shared" si="7"/>
        <v>0</v>
      </c>
      <c r="D24" s="10">
        <f t="shared" si="7"/>
        <v>0</v>
      </c>
      <c r="E24" s="11"/>
      <c r="F24" s="11"/>
    </row>
    <row r="25" ht="15.75" customHeight="1">
      <c r="A25" s="20" t="s">
        <v>23</v>
      </c>
      <c r="B25" s="19">
        <f t="shared" ref="B25:D25" si="8">(B22+B24)*12/B21</f>
        <v>0.5333333333</v>
      </c>
      <c r="C25" s="19">
        <f t="shared" si="8"/>
        <v>0.6171428571</v>
      </c>
      <c r="D25" s="19">
        <f t="shared" si="8"/>
        <v>0.72</v>
      </c>
      <c r="E25" s="11"/>
      <c r="F25" s="11"/>
    </row>
    <row r="26" ht="15.75" customHeight="1">
      <c r="B26" s="3"/>
    </row>
    <row r="27" ht="15.75" customHeight="1">
      <c r="A27" s="21" t="s">
        <v>24</v>
      </c>
      <c r="B27" s="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D3"/>
  </mergeCells>
  <conditionalFormatting sqref="B16:D16">
    <cfRule type="cellIs" dxfId="0" priority="1" operator="lessThan">
      <formula>0</formula>
    </cfRule>
  </conditionalFormatting>
  <conditionalFormatting sqref="B22:D22">
    <cfRule type="cellIs" dxfId="0" priority="2" operator="lessThan">
      <formula>0</formula>
    </cfRule>
  </conditionalFormatting>
  <conditionalFormatting sqref="B23:D25">
    <cfRule type="cellIs" dxfId="0" priority="3" operator="lessThan">
      <formula>0</formula>
    </cfRule>
  </conditionalFormatting>
  <conditionalFormatting sqref="B15:D15">
    <cfRule type="cellIs" dxfId="0" priority="4" operator="lessThan">
      <formula>0</formula>
    </cfRule>
  </conditionalFormatting>
  <conditionalFormatting sqref="B13">
    <cfRule type="cellIs" dxfId="0" priority="5" operator="lessThan">
      <formula>0</formula>
    </cfRule>
  </conditionalFormatting>
  <conditionalFormatting sqref="B14">
    <cfRule type="cellIs" dxfId="0" priority="6" operator="lessThan">
      <formula>0</formula>
    </cfRule>
  </conditionalFormatting>
  <conditionalFormatting sqref="B18:D18">
    <cfRule type="cellIs" dxfId="0" priority="7" operator="lessThan">
      <formula>0</formula>
    </cfRule>
  </conditionalFormatting>
  <conditionalFormatting sqref="B8">
    <cfRule type="cellIs" dxfId="0" priority="8" operator="lessThan">
      <formula>0</formula>
    </cfRule>
  </conditionalFormatting>
  <conditionalFormatting sqref="B9:D9">
    <cfRule type="cellIs" dxfId="0" priority="9" operator="lessThan">
      <formula>0</formula>
    </cfRule>
  </conditionalFormatting>
  <conditionalFormatting sqref="B11">
    <cfRule type="cellIs" dxfId="0" priority="10" operator="lessThan">
      <formula>0</formula>
    </cfRule>
  </conditionalFormatting>
  <conditionalFormatting sqref="B12:D12">
    <cfRule type="cellIs" dxfId="0" priority="11" operator="lessThan">
      <formula>0</formula>
    </cfRule>
  </conditionalFormatting>
  <conditionalFormatting sqref="B19:D19">
    <cfRule type="cellIs" dxfId="0" priority="12" operator="lessThan">
      <formula>0</formula>
    </cfRule>
  </conditionalFormatting>
  <conditionalFormatting sqref="B21">
    <cfRule type="cellIs" dxfId="0" priority="13" operator="lessThan">
      <formula>0</formula>
    </cfRule>
  </conditionalFormatting>
  <conditionalFormatting sqref="D8">
    <cfRule type="cellIs" dxfId="0" priority="14" operator="lessThan">
      <formula>0</formula>
    </cfRule>
  </conditionalFormatting>
  <conditionalFormatting sqref="C8">
    <cfRule type="cellIs" dxfId="0" priority="15" operator="lessThan">
      <formula>0</formula>
    </cfRule>
  </conditionalFormatting>
  <conditionalFormatting sqref="C11">
    <cfRule type="cellIs" dxfId="0" priority="16" operator="lessThan">
      <formula>0</formula>
    </cfRule>
  </conditionalFormatting>
  <conditionalFormatting sqref="D11">
    <cfRule type="cellIs" dxfId="0" priority="17" operator="lessThan">
      <formula>0</formula>
    </cfRule>
  </conditionalFormatting>
  <conditionalFormatting sqref="C13">
    <cfRule type="cellIs" dxfId="0" priority="18" operator="lessThan">
      <formula>0</formula>
    </cfRule>
  </conditionalFormatting>
  <conditionalFormatting sqref="C14 D14 D13">
    <cfRule type="cellIs" dxfId="0" priority="19" operator="lessThan">
      <formula>0</formula>
    </cfRule>
  </conditionalFormatting>
  <conditionalFormatting sqref="C21 D21">
    <cfRule type="cellIs" dxfId="0" priority="20" operator="lessThan">
      <formula>0</formula>
    </cfRule>
  </conditionalFormatting>
  <hyperlinks>
    <hyperlink r:id="rId1" ref="A27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7.57"/>
    <col customWidth="1" min="2" max="2" width="22.86"/>
    <col customWidth="1" min="3" max="3" width="48.29"/>
    <col customWidth="1" min="4" max="6" width="14.43"/>
  </cols>
  <sheetData>
    <row r="1" ht="15.75" customHeight="1">
      <c r="A1" s="2" t="s">
        <v>25</v>
      </c>
    </row>
    <row r="2" ht="15.75" customHeight="1">
      <c r="A2" s="2" t="s">
        <v>26</v>
      </c>
    </row>
    <row r="3" ht="15.75" customHeight="1">
      <c r="A3" s="2" t="s">
        <v>27</v>
      </c>
    </row>
    <row r="4" ht="15.75" customHeight="1">
      <c r="B4" s="3"/>
    </row>
    <row r="5" ht="15.75" customHeight="1">
      <c r="A5" s="11" t="s">
        <v>28</v>
      </c>
      <c r="B5" s="3"/>
      <c r="C5" s="11" t="s">
        <v>29</v>
      </c>
    </row>
    <row r="6" ht="15.75" customHeight="1">
      <c r="B6" s="3"/>
    </row>
    <row r="7" ht="15.75" customHeight="1">
      <c r="A7" s="2" t="s">
        <v>30</v>
      </c>
      <c r="B7" s="22">
        <v>10000.0</v>
      </c>
    </row>
    <row r="8" ht="15.75" customHeight="1">
      <c r="A8" s="2" t="s">
        <v>31</v>
      </c>
      <c r="B8" s="23"/>
    </row>
    <row r="9" ht="15.75" customHeight="1">
      <c r="A9" s="2" t="s">
        <v>32</v>
      </c>
      <c r="B9" s="23"/>
    </row>
    <row r="10" ht="15.75" customHeight="1">
      <c r="A10" s="2" t="s">
        <v>33</v>
      </c>
      <c r="B10" s="23"/>
    </row>
    <row r="11" ht="15.75" customHeight="1">
      <c r="A11" s="2" t="s">
        <v>34</v>
      </c>
      <c r="B11" s="23"/>
    </row>
    <row r="12" ht="15.75" customHeight="1">
      <c r="A12" s="2" t="s">
        <v>35</v>
      </c>
      <c r="B12" s="23"/>
    </row>
    <row r="13" ht="15.75" customHeight="1">
      <c r="B13" s="3"/>
    </row>
    <row r="14" ht="15.75" customHeight="1">
      <c r="A14" s="11" t="s">
        <v>36</v>
      </c>
      <c r="B14" s="3">
        <f>SUM(B7:B12)</f>
        <v>10000</v>
      </c>
    </row>
    <row r="15" ht="15.75" customHeight="1">
      <c r="B15" s="3"/>
    </row>
    <row r="16" ht="15.75" customHeight="1">
      <c r="A16" s="11" t="s">
        <v>37</v>
      </c>
      <c r="B16" s="3"/>
    </row>
    <row r="17" ht="15.75" customHeight="1">
      <c r="B17" s="3"/>
    </row>
    <row r="18" ht="15.75" customHeight="1">
      <c r="A18" s="2" t="s">
        <v>38</v>
      </c>
      <c r="B18" s="22">
        <v>500.0</v>
      </c>
    </row>
    <row r="19" ht="15.75" customHeight="1">
      <c r="A19" s="2" t="s">
        <v>39</v>
      </c>
      <c r="B19" s="22">
        <v>500.0</v>
      </c>
    </row>
    <row r="20" ht="15.75" customHeight="1">
      <c r="A20" s="2" t="s">
        <v>40</v>
      </c>
      <c r="B20" s="22">
        <v>500.0</v>
      </c>
    </row>
    <row r="21" ht="15.75" customHeight="1">
      <c r="A21" s="2" t="s">
        <v>41</v>
      </c>
      <c r="B21" s="23"/>
    </row>
    <row r="22" ht="15.75" customHeight="1">
      <c r="A22" s="2" t="s">
        <v>42</v>
      </c>
      <c r="B22" s="23"/>
    </row>
    <row r="23" ht="15.75" customHeight="1">
      <c r="A23" s="2" t="s">
        <v>43</v>
      </c>
      <c r="B23" s="22">
        <v>3500.0</v>
      </c>
    </row>
    <row r="24" ht="15.75" customHeight="1">
      <c r="A24" s="2" t="s">
        <v>44</v>
      </c>
      <c r="B24" s="23"/>
    </row>
    <row r="25" ht="15.75" customHeight="1">
      <c r="A25" s="2" t="s">
        <v>45</v>
      </c>
      <c r="B25" s="22">
        <v>500.0</v>
      </c>
    </row>
    <row r="26" ht="15.75" customHeight="1">
      <c r="A26" s="2" t="s">
        <v>46</v>
      </c>
      <c r="B26" s="23"/>
    </row>
    <row r="27" ht="15.75" customHeight="1">
      <c r="A27" s="2" t="s">
        <v>47</v>
      </c>
      <c r="B27" s="22">
        <v>600.0</v>
      </c>
    </row>
    <row r="28" ht="15.75" customHeight="1">
      <c r="A28" s="2" t="s">
        <v>48</v>
      </c>
      <c r="B28" s="23"/>
    </row>
    <row r="29" ht="15.75" customHeight="1">
      <c r="A29" s="2" t="s">
        <v>49</v>
      </c>
      <c r="B29" s="23"/>
    </row>
    <row r="30" ht="15.75" customHeight="1">
      <c r="A30" s="2" t="s">
        <v>50</v>
      </c>
      <c r="B30" s="23"/>
    </row>
    <row r="31" ht="15.75" customHeight="1">
      <c r="A31" s="2" t="s">
        <v>51</v>
      </c>
      <c r="B31" s="23"/>
    </row>
    <row r="32" ht="15.75" customHeight="1">
      <c r="A32" s="2" t="s">
        <v>52</v>
      </c>
      <c r="B32" s="23"/>
    </row>
    <row r="33" ht="15.75" customHeight="1">
      <c r="A33" s="2" t="s">
        <v>53</v>
      </c>
      <c r="B33" s="23"/>
    </row>
    <row r="34" ht="15.75" customHeight="1">
      <c r="A34" s="2" t="s">
        <v>54</v>
      </c>
      <c r="B34" s="23"/>
    </row>
    <row r="35" ht="15.75" customHeight="1">
      <c r="A35" s="2" t="s">
        <v>55</v>
      </c>
      <c r="B35" s="23"/>
    </row>
    <row r="36" ht="15.75" customHeight="1">
      <c r="A36" s="2" t="s">
        <v>56</v>
      </c>
      <c r="B36" s="24">
        <f>B14*0.05</f>
        <v>500</v>
      </c>
    </row>
    <row r="37" ht="15.75" customHeight="1">
      <c r="A37" s="2" t="s">
        <v>57</v>
      </c>
      <c r="B37" s="23"/>
    </row>
    <row r="38" ht="15.75" customHeight="1">
      <c r="A38" s="2" t="s">
        <v>58</v>
      </c>
      <c r="B38" s="23"/>
    </row>
    <row r="39" ht="15.75" customHeight="1">
      <c r="A39" s="2" t="s">
        <v>59</v>
      </c>
      <c r="B39" s="24">
        <f>B14*0.01</f>
        <v>100</v>
      </c>
    </row>
    <row r="40" ht="15.75" customHeight="1">
      <c r="A40" s="2" t="s">
        <v>60</v>
      </c>
      <c r="B40" s="24">
        <f>B14*0.05</f>
        <v>500</v>
      </c>
    </row>
    <row r="41" ht="15.75" customHeight="1">
      <c r="B41" s="3"/>
    </row>
    <row r="42" ht="15.75" customHeight="1">
      <c r="A42" s="11" t="s">
        <v>61</v>
      </c>
      <c r="B42" s="3">
        <f>SUM(B18:B40)</f>
        <v>7200</v>
      </c>
    </row>
    <row r="43" ht="15.75" customHeight="1">
      <c r="B43" s="3"/>
    </row>
    <row r="44" ht="15.75" customHeight="1">
      <c r="A44" s="11" t="s">
        <v>62</v>
      </c>
      <c r="B44" s="3">
        <f>SUM(B14-B42)</f>
        <v>2800</v>
      </c>
    </row>
    <row r="45" ht="15.75" customHeight="1">
      <c r="B45" s="3"/>
    </row>
    <row r="46" ht="15.75" customHeight="1">
      <c r="B46" s="3"/>
    </row>
    <row r="47" ht="15.75" customHeight="1">
      <c r="B47" s="3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2:C2"/>
    <mergeCell ref="A3:C3"/>
  </mergeCells>
  <conditionalFormatting sqref="B44">
    <cfRule type="cellIs" dxfId="0" priority="1" operator="lessThan">
      <formula>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9.71"/>
    <col customWidth="1" min="2" max="5" width="14.43"/>
    <col customWidth="1" min="6" max="6" width="29.0"/>
  </cols>
  <sheetData>
    <row r="1" ht="15.75" customHeight="1">
      <c r="A1" s="2" t="s">
        <v>63</v>
      </c>
    </row>
    <row r="2" ht="15.75" customHeight="1">
      <c r="A2" s="2" t="s">
        <v>1</v>
      </c>
    </row>
    <row r="3" ht="15.75" customHeight="1"/>
    <row r="4" ht="15.75" customHeight="1">
      <c r="A4" s="25" t="s">
        <v>64</v>
      </c>
      <c r="B4" s="26" t="s">
        <v>65</v>
      </c>
      <c r="C4" s="25" t="s">
        <v>66</v>
      </c>
      <c r="D4" s="25" t="s">
        <v>67</v>
      </c>
      <c r="E4" s="25" t="s">
        <v>68</v>
      </c>
      <c r="F4" s="25" t="s">
        <v>69</v>
      </c>
    </row>
    <row r="5" ht="15.75" customHeight="1">
      <c r="A5" s="25" t="s">
        <v>70</v>
      </c>
      <c r="B5" s="27">
        <v>9.0</v>
      </c>
      <c r="C5" s="28">
        <v>2.0</v>
      </c>
      <c r="D5" s="29">
        <v>2.0</v>
      </c>
      <c r="E5" s="30">
        <f t="shared" ref="E5:E10" si="1">B5*C5*D5</f>
        <v>36</v>
      </c>
      <c r="F5" s="30">
        <f t="shared" ref="F5:F10" si="2">E5*30.4</f>
        <v>1094.4</v>
      </c>
    </row>
    <row r="6" ht="15.75" customHeight="1">
      <c r="A6" s="25" t="s">
        <v>71</v>
      </c>
      <c r="B6" s="27">
        <v>6.0</v>
      </c>
      <c r="C6" s="28">
        <v>2.25</v>
      </c>
      <c r="D6" s="31">
        <f>D5</f>
        <v>2</v>
      </c>
      <c r="E6" s="32">
        <f t="shared" si="1"/>
        <v>27</v>
      </c>
      <c r="F6" s="30">
        <f t="shared" si="2"/>
        <v>820.8</v>
      </c>
    </row>
    <row r="7" ht="15.75" customHeight="1">
      <c r="A7" s="25" t="s">
        <v>72</v>
      </c>
      <c r="B7" s="27">
        <v>5.0</v>
      </c>
      <c r="C7" s="28">
        <v>3.0</v>
      </c>
      <c r="D7" s="31">
        <f>D5</f>
        <v>2</v>
      </c>
      <c r="E7" s="32">
        <f t="shared" si="1"/>
        <v>30</v>
      </c>
      <c r="F7" s="30">
        <f t="shared" si="2"/>
        <v>912</v>
      </c>
    </row>
    <row r="8" ht="15.75" customHeight="1">
      <c r="A8" s="25" t="s">
        <v>73</v>
      </c>
      <c r="B8" s="27">
        <v>9.0</v>
      </c>
      <c r="C8" s="28">
        <v>3.75</v>
      </c>
      <c r="D8" s="31">
        <f>D5</f>
        <v>2</v>
      </c>
      <c r="E8" s="32">
        <f t="shared" si="1"/>
        <v>67.5</v>
      </c>
      <c r="F8" s="30">
        <f t="shared" si="2"/>
        <v>2052</v>
      </c>
    </row>
    <row r="9" ht="15.75" customHeight="1">
      <c r="A9" s="25" t="s">
        <v>74</v>
      </c>
      <c r="B9" s="27">
        <v>4.0</v>
      </c>
      <c r="C9" s="28">
        <v>4.75</v>
      </c>
      <c r="D9" s="31">
        <f>D5</f>
        <v>2</v>
      </c>
      <c r="E9" s="32">
        <f t="shared" si="1"/>
        <v>38</v>
      </c>
      <c r="F9" s="32">
        <f t="shared" si="2"/>
        <v>1155.2</v>
      </c>
    </row>
    <row r="10" ht="15.75" customHeight="1">
      <c r="A10" s="25" t="s">
        <v>75</v>
      </c>
      <c r="B10" s="27">
        <v>2.0</v>
      </c>
      <c r="C10" s="28">
        <v>6.0</v>
      </c>
      <c r="D10" s="31">
        <f>D5</f>
        <v>2</v>
      </c>
      <c r="E10" s="32">
        <f t="shared" si="1"/>
        <v>24</v>
      </c>
      <c r="F10" s="32">
        <f t="shared" si="2"/>
        <v>729.6</v>
      </c>
    </row>
    <row r="11" ht="15.75" customHeight="1">
      <c r="A11" s="25" t="s">
        <v>76</v>
      </c>
      <c r="B11" s="33">
        <v>15.0</v>
      </c>
      <c r="C11" s="30"/>
      <c r="D11" s="31"/>
      <c r="E11" s="30">
        <f t="shared" ref="E11:F11" si="3">SUM(E5:E10)*0.3</f>
        <v>66.75</v>
      </c>
      <c r="F11" s="30">
        <f t="shared" si="3"/>
        <v>2029.2</v>
      </c>
    </row>
    <row r="12" ht="15.75" customHeight="1">
      <c r="A12" s="25" t="s">
        <v>77</v>
      </c>
      <c r="B12" s="33">
        <f>sum(B5:B11)</f>
        <v>50</v>
      </c>
      <c r="C12" s="31"/>
      <c r="D12" s="34"/>
      <c r="E12" s="35">
        <f t="shared" ref="E12:F12" si="4">SUM(E5:E11)</f>
        <v>289.25</v>
      </c>
      <c r="F12" s="30">
        <f t="shared" si="4"/>
        <v>8793.2</v>
      </c>
    </row>
    <row r="13" ht="15.75" customHeight="1">
      <c r="A13" s="36"/>
      <c r="B13" s="37"/>
      <c r="C13" s="36"/>
      <c r="D13" s="36"/>
      <c r="E13" s="36"/>
      <c r="F13" s="36"/>
    </row>
    <row r="14" ht="15.75" customHeight="1">
      <c r="A14" s="36"/>
      <c r="B14" s="37"/>
      <c r="C14" s="36"/>
      <c r="D14" s="36"/>
      <c r="E14" s="36"/>
      <c r="F14" s="36"/>
    </row>
    <row r="15" ht="15.75" customHeight="1">
      <c r="A15" s="25" t="s">
        <v>78</v>
      </c>
      <c r="B15" s="26" t="s">
        <v>65</v>
      </c>
      <c r="C15" s="25" t="s">
        <v>66</v>
      </c>
      <c r="D15" s="25" t="s">
        <v>67</v>
      </c>
      <c r="E15" s="25" t="s">
        <v>68</v>
      </c>
      <c r="F15" s="25" t="s">
        <v>69</v>
      </c>
    </row>
    <row r="16" ht="15.75" customHeight="1">
      <c r="A16" s="25" t="s">
        <v>70</v>
      </c>
      <c r="B16" s="27">
        <v>9.0</v>
      </c>
      <c r="C16" s="28"/>
      <c r="D16" s="29">
        <v>3.0</v>
      </c>
      <c r="E16" s="30">
        <f t="shared" ref="E16:E21" si="5">B16*C16*D16</f>
        <v>0</v>
      </c>
      <c r="F16" s="30">
        <f t="shared" ref="F16:F21" si="6">E16*30.4</f>
        <v>0</v>
      </c>
    </row>
    <row r="17" ht="15.75" customHeight="1">
      <c r="A17" s="25" t="s">
        <v>71</v>
      </c>
      <c r="B17" s="27">
        <v>6.0</v>
      </c>
      <c r="C17" s="28"/>
      <c r="D17" s="31">
        <f>D16</f>
        <v>3</v>
      </c>
      <c r="E17" s="32">
        <f t="shared" si="5"/>
        <v>0</v>
      </c>
      <c r="F17" s="30">
        <f t="shared" si="6"/>
        <v>0</v>
      </c>
    </row>
    <row r="18" ht="15.75" customHeight="1">
      <c r="A18" s="25" t="s">
        <v>72</v>
      </c>
      <c r="B18" s="27">
        <v>5.0</v>
      </c>
      <c r="C18" s="28"/>
      <c r="D18" s="31">
        <f>D16</f>
        <v>3</v>
      </c>
      <c r="E18" s="32">
        <f t="shared" si="5"/>
        <v>0</v>
      </c>
      <c r="F18" s="30">
        <f t="shared" si="6"/>
        <v>0</v>
      </c>
    </row>
    <row r="19" ht="15.75" customHeight="1">
      <c r="A19" s="25" t="s">
        <v>73</v>
      </c>
      <c r="B19" s="27">
        <v>9.0</v>
      </c>
      <c r="C19" s="28"/>
      <c r="D19" s="31">
        <f>D16</f>
        <v>3</v>
      </c>
      <c r="E19" s="32">
        <f t="shared" si="5"/>
        <v>0</v>
      </c>
      <c r="F19" s="30">
        <f t="shared" si="6"/>
        <v>0</v>
      </c>
    </row>
    <row r="20" ht="15.75" customHeight="1">
      <c r="A20" s="25" t="s">
        <v>74</v>
      </c>
      <c r="B20" s="27">
        <v>4.0</v>
      </c>
      <c r="C20" s="28"/>
      <c r="D20" s="31">
        <f>D16</f>
        <v>3</v>
      </c>
      <c r="E20" s="32">
        <f t="shared" si="5"/>
        <v>0</v>
      </c>
      <c r="F20" s="32">
        <f t="shared" si="6"/>
        <v>0</v>
      </c>
    </row>
    <row r="21" ht="15.75" customHeight="1">
      <c r="A21" s="25" t="s">
        <v>75</v>
      </c>
      <c r="B21" s="27">
        <v>2.0</v>
      </c>
      <c r="C21" s="28"/>
      <c r="D21" s="31">
        <f>D16</f>
        <v>3</v>
      </c>
      <c r="E21" s="32">
        <f t="shared" si="5"/>
        <v>0</v>
      </c>
      <c r="F21" s="32">
        <f t="shared" si="6"/>
        <v>0</v>
      </c>
    </row>
    <row r="22" ht="15.75" customHeight="1">
      <c r="A22" s="25" t="s">
        <v>76</v>
      </c>
      <c r="B22" s="33">
        <v>15.0</v>
      </c>
      <c r="C22" s="30"/>
      <c r="D22" s="31"/>
      <c r="E22" s="30">
        <f t="shared" ref="E22:F22" si="7">SUM(E16:E21)*0.3</f>
        <v>0</v>
      </c>
      <c r="F22" s="30">
        <f t="shared" si="7"/>
        <v>0</v>
      </c>
    </row>
    <row r="23" ht="15.75" customHeight="1">
      <c r="A23" s="25" t="s">
        <v>77</v>
      </c>
      <c r="B23" s="33">
        <v>5.0</v>
      </c>
      <c r="C23" s="30"/>
      <c r="D23" s="34"/>
      <c r="E23" s="35">
        <f t="shared" ref="E23:F23" si="8">SUM(E16:E22)</f>
        <v>0</v>
      </c>
      <c r="F23" s="30">
        <f t="shared" si="8"/>
        <v>0</v>
      </c>
    </row>
    <row r="24" ht="15.75" customHeight="1"/>
    <row r="25" ht="15.75" customHeight="1">
      <c r="A25" s="38" t="s">
        <v>79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2:F2"/>
  </mergeCells>
  <hyperlinks>
    <hyperlink r:id="rId1" ref="A25"/>
  </hyperlinks>
  <drawing r:id="rId2"/>
</worksheet>
</file>